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765B8171-D736-45C1-89FD-5ABBA361602B}" xr6:coauthVersionLast="47" xr6:coauthVersionMax="47" xr10:uidLastSave="{00000000-0000-0000-0000-000000000000}"/>
  <bookViews>
    <workbookView xWindow="-120" yWindow="-120" windowWidth="20730" windowHeight="11160" xr2:uid="{83F71C1C-A61A-4A98-8244-9EDA6884E3C3}"/>
  </bookViews>
  <sheets>
    <sheet name="English" sheetId="2" r:id="rId1"/>
    <sheet name="Spanish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2" l="1"/>
  <c r="G17" i="2"/>
  <c r="F17" i="2"/>
  <c r="E17" i="2"/>
  <c r="D17" i="2"/>
  <c r="C17" i="2"/>
  <c r="F27" i="2"/>
  <c r="E27" i="2"/>
  <c r="D27" i="2"/>
  <c r="C27" i="2"/>
  <c r="F28" i="1"/>
  <c r="D28" i="1"/>
  <c r="E28" i="1"/>
  <c r="C28" i="1"/>
  <c r="F18" i="2"/>
  <c r="E18" i="2"/>
  <c r="D18" i="2"/>
  <c r="C18" i="2"/>
  <c r="F15" i="2"/>
  <c r="F16" i="2" s="1"/>
  <c r="E15" i="2"/>
  <c r="E16" i="2" s="1"/>
  <c r="F14" i="2"/>
  <c r="E14" i="2"/>
  <c r="D14" i="2"/>
  <c r="D15" i="2" s="1"/>
  <c r="C14" i="2"/>
  <c r="C15" i="2" s="1"/>
  <c r="G9" i="2"/>
  <c r="H9" i="2" s="1"/>
  <c r="G7" i="2"/>
  <c r="H7" i="2" s="1"/>
  <c r="H18" i="2" s="1"/>
  <c r="F19" i="1"/>
  <c r="E19" i="1"/>
  <c r="D19" i="1"/>
  <c r="C19" i="1"/>
  <c r="C19" i="2" l="1"/>
  <c r="C16" i="2"/>
  <c r="G15" i="2"/>
  <c r="D19" i="2"/>
  <c r="D16" i="2"/>
  <c r="F19" i="2"/>
  <c r="E19" i="2"/>
  <c r="G14" i="2"/>
  <c r="H14" i="2" s="1"/>
  <c r="G18" i="2"/>
  <c r="C36" i="2" l="1"/>
  <c r="F24" i="2"/>
  <c r="E24" i="2"/>
  <c r="D25" i="2"/>
  <c r="D24" i="2"/>
  <c r="D28" i="2" s="1"/>
  <c r="F25" i="2"/>
  <c r="C24" i="2"/>
  <c r="G16" i="2"/>
  <c r="H15" i="2"/>
  <c r="H16" i="2" s="1"/>
  <c r="G19" i="2"/>
  <c r="H24" i="2" l="1"/>
  <c r="C26" i="2"/>
  <c r="E26" i="2"/>
  <c r="F28" i="2"/>
  <c r="G10" i="1"/>
  <c r="H10" i="1" s="1"/>
  <c r="G8" i="1"/>
  <c r="F15" i="1"/>
  <c r="E15" i="1"/>
  <c r="D15" i="1"/>
  <c r="C15" i="1"/>
  <c r="H27" i="2" l="1"/>
  <c r="E28" i="2"/>
  <c r="C28" i="2"/>
  <c r="H28" i="2" s="1"/>
  <c r="D16" i="1"/>
  <c r="F16" i="1"/>
  <c r="H8" i="1"/>
  <c r="H19" i="1" s="1"/>
  <c r="G19" i="1"/>
  <c r="E16" i="1"/>
  <c r="G15" i="1"/>
  <c r="C16" i="1"/>
  <c r="C20" i="1" s="1"/>
  <c r="H29" i="2" l="1"/>
  <c r="E17" i="1"/>
  <c r="E18" i="1" s="1"/>
  <c r="E20" i="1"/>
  <c r="D17" i="1"/>
  <c r="D18" i="1" s="1"/>
  <c r="D20" i="1"/>
  <c r="F17" i="1"/>
  <c r="F18" i="1" s="1"/>
  <c r="F20" i="1"/>
  <c r="H15" i="1"/>
  <c r="D26" i="1" s="1"/>
  <c r="F26" i="1"/>
  <c r="F25" i="1"/>
  <c r="C17" i="1"/>
  <c r="C18" i="1" s="1"/>
  <c r="G16" i="1"/>
  <c r="G20" i="1" s="1"/>
  <c r="E25" i="1" l="1"/>
  <c r="D25" i="1"/>
  <c r="D29" i="1" s="1"/>
  <c r="C25" i="1"/>
  <c r="C37" i="1"/>
  <c r="F29" i="1"/>
  <c r="E27" i="1"/>
  <c r="H25" i="1"/>
  <c r="C27" i="1"/>
  <c r="H16" i="1"/>
  <c r="H17" i="1" s="1"/>
  <c r="H18" i="1" s="1"/>
  <c r="G17" i="1"/>
  <c r="G18" i="1" s="1"/>
  <c r="E29" i="1" l="1"/>
  <c r="C29" i="1" l="1"/>
  <c r="H29" i="1" s="1"/>
  <c r="H28" i="1"/>
  <c r="H30" i="1" l="1"/>
</calcChain>
</file>

<file path=xl/sharedStrings.xml><?xml version="1.0" encoding="utf-8"?>
<sst xmlns="http://schemas.openxmlformats.org/spreadsheetml/2006/main" count="83" uniqueCount="74">
  <si>
    <t xml:space="preserve">Nombre del Negocio </t>
  </si>
  <si>
    <t xml:space="preserve">Retiro total </t>
  </si>
  <si>
    <t>Fees</t>
  </si>
  <si>
    <t>Otros</t>
  </si>
  <si>
    <t xml:space="preserve">Total </t>
  </si>
  <si>
    <t xml:space="preserve">Ingresar Mes </t>
  </si>
  <si>
    <t xml:space="preserve">Rendimiento </t>
  </si>
  <si>
    <t xml:space="preserve">Seccion I: Rentabilidad </t>
  </si>
  <si>
    <t xml:space="preserve">ahorro basado en la Solicitud </t>
  </si>
  <si>
    <t xml:space="preserve">1. La empresa tiene una cuenta de </t>
  </si>
  <si>
    <t xml:space="preserve">2. Meses de reserva que deberia </t>
  </si>
  <si>
    <t xml:space="preserve">tener el negocio, emergencias </t>
  </si>
  <si>
    <t xml:space="preserve">gastos mensuales </t>
  </si>
  <si>
    <t>Nov</t>
  </si>
  <si>
    <t>Dec</t>
  </si>
  <si>
    <t>Ene</t>
  </si>
  <si>
    <t>Feb</t>
  </si>
  <si>
    <t xml:space="preserve">Gastos Total </t>
  </si>
  <si>
    <t xml:space="preserve">Promedio </t>
  </si>
  <si>
    <t>Mes</t>
  </si>
  <si>
    <t xml:space="preserve">Utilidad + o - </t>
  </si>
  <si>
    <t>No</t>
  </si>
  <si>
    <t xml:space="preserve">dos meses minimo del promedio de </t>
  </si>
  <si>
    <t xml:space="preserve">Seccion II: Gastos para Generar Ganancias y Posible Incremento de Utilidad </t>
  </si>
  <si>
    <t>50% linea de credito</t>
  </si>
  <si>
    <t>Costos para Generar Ganacia</t>
  </si>
  <si>
    <t xml:space="preserve">Pago Mensual </t>
  </si>
  <si>
    <t>Negocio Retiene Cuenta Bancaria</t>
  </si>
  <si>
    <t xml:space="preserve">Costos no cubierto por la linea </t>
  </si>
  <si>
    <t xml:space="preserve">*Utiliza la linea cada otro mes, la liquida en el mes No 2 </t>
  </si>
  <si>
    <t xml:space="preserve">Utilidad despues de pagar la linea </t>
  </si>
  <si>
    <t xml:space="preserve">Plan de 4 Meses u Cada Otro Mes </t>
  </si>
  <si>
    <t>Seccion III: Fondo de Emergencia o Acumulacion de Ahorro/Retiro/Oportunidades</t>
  </si>
  <si>
    <t>Rentabilidad Saludable 10% +</t>
  </si>
  <si>
    <t xml:space="preserve">Para ser rentable 10% Minimo </t>
  </si>
  <si>
    <t xml:space="preserve">Reducir Costos o Incrementar Ventas Por </t>
  </si>
  <si>
    <t>Month</t>
  </si>
  <si>
    <t xml:space="preserve">Input Month </t>
  </si>
  <si>
    <t>Input Debits</t>
  </si>
  <si>
    <t xml:space="preserve">Total debits </t>
  </si>
  <si>
    <t>ATM / Debit Card Withdrawals</t>
  </si>
  <si>
    <t xml:space="preserve">Electronic Withdrawals </t>
  </si>
  <si>
    <t>Input Deposits (Credits)</t>
  </si>
  <si>
    <t>Net Profit or Loss</t>
  </si>
  <si>
    <t xml:space="preserve">Profitability </t>
  </si>
  <si>
    <t xml:space="preserve">Healthy Profitability 10% + </t>
  </si>
  <si>
    <t>To Be Profitable 10% per month (required)</t>
  </si>
  <si>
    <t>Reduce costs or increase profits by **</t>
  </si>
  <si>
    <t xml:space="preserve">**reduce costs or increase profits only by negative numbers </t>
  </si>
  <si>
    <t>Seccion I: Profitability</t>
  </si>
  <si>
    <t xml:space="preserve">Seccion II: Costs vs Gains, Probable way to increase profits or retain savings </t>
  </si>
  <si>
    <t xml:space="preserve">4 Month Plan with Line of Credit every other month </t>
  </si>
  <si>
    <t xml:space="preserve">Tota costs to generate gross profits </t>
  </si>
  <si>
    <t>Costs not coverted by the LOC (average cost)</t>
  </si>
  <si>
    <t xml:space="preserve">50% costs covered by line of credit </t>
  </si>
  <si>
    <t xml:space="preserve">Monthly Payment on Line of Credit </t>
  </si>
  <si>
    <t xml:space="preserve">Business retains in bank account </t>
  </si>
  <si>
    <t xml:space="preserve">Gain after paying line of credit </t>
  </si>
  <si>
    <t xml:space="preserve">*using the line of credit every other month, paying it off every other 2 months </t>
  </si>
  <si>
    <t xml:space="preserve">Seccion III: Emergency Fund, Savings, Retirement or Opportunity Fund </t>
  </si>
  <si>
    <t xml:space="preserve">1. Does the business have a </t>
  </si>
  <si>
    <t>business savings account based on application</t>
  </si>
  <si>
    <t xml:space="preserve">2. Business requires to have this amount </t>
  </si>
  <si>
    <t xml:space="preserve">saved up to cover 2 months of expenses. </t>
  </si>
  <si>
    <t xml:space="preserve">Should have 2 months of this saved up </t>
  </si>
  <si>
    <t xml:space="preserve">in a business savings account as reserves </t>
  </si>
  <si>
    <t>Name of Business</t>
  </si>
  <si>
    <t xml:space="preserve">*Reducir costs o incrementar ventas fuera solo los numeros negativo, igonarar cifras positivas </t>
  </si>
  <si>
    <t xml:space="preserve">Electronic Withdrawal (retiros) </t>
  </si>
  <si>
    <t>ATM -Debit Card Withdrawal (retiros)</t>
  </si>
  <si>
    <t xml:space="preserve">Otro debitos </t>
  </si>
  <si>
    <t>Ingresar Retiros (Debitos)</t>
  </si>
  <si>
    <t>Ingresar Deposito (Creditos)</t>
  </si>
  <si>
    <t>Analysita ingresar en areas amarilla,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</si>
</sst>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44" fontId="3" fillId="3" borderId="2" xfId="1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1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165" fontId="3" fillId="0" borderId="0" xfId="0" applyNumberFormat="1" applyFont="1"/>
    <xf numFmtId="165" fontId="3" fillId="0" borderId="0" xfId="1" applyNumberFormat="1" applyFont="1"/>
    <xf numFmtId="0" fontId="3" fillId="0" borderId="2" xfId="0" applyFont="1" applyBorder="1"/>
    <xf numFmtId="0" fontId="3" fillId="0" borderId="3" xfId="0" applyFont="1" applyBorder="1"/>
    <xf numFmtId="165" fontId="3" fillId="0" borderId="0" xfId="1" applyNumberFormat="1" applyFont="1" applyBorder="1" applyAlignment="1">
      <alignment horizontal="center"/>
    </xf>
    <xf numFmtId="0" fontId="3" fillId="0" borderId="0" xfId="0" applyFont="1" applyBorder="1"/>
    <xf numFmtId="165" fontId="3" fillId="0" borderId="5" xfId="0" applyNumberFormat="1" applyFont="1" applyBorder="1"/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/>
    <xf numFmtId="0" fontId="3" fillId="4" borderId="4" xfId="0" applyFont="1" applyFill="1" applyBorder="1"/>
    <xf numFmtId="0" fontId="3" fillId="5" borderId="4" xfId="0" applyFont="1" applyFill="1" applyBorder="1"/>
    <xf numFmtId="9" fontId="3" fillId="5" borderId="0" xfId="2" applyFont="1" applyFill="1" applyBorder="1" applyAlignment="1">
      <alignment horizontal="center"/>
    </xf>
    <xf numFmtId="9" fontId="3" fillId="5" borderId="5" xfId="2" applyFont="1" applyFill="1" applyBorder="1" applyAlignment="1">
      <alignment horizontal="center"/>
    </xf>
    <xf numFmtId="0" fontId="5" fillId="0" borderId="1" xfId="0" applyFont="1" applyBorder="1"/>
    <xf numFmtId="164" fontId="3" fillId="5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5" borderId="5" xfId="1" applyNumberFormat="1" applyFont="1" applyFill="1" applyBorder="1" applyAlignment="1">
      <alignment horizontal="center"/>
    </xf>
    <xf numFmtId="0" fontId="3" fillId="0" borderId="6" xfId="0" applyFont="1" applyFill="1" applyBorder="1"/>
    <xf numFmtId="164" fontId="3" fillId="0" borderId="7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  <xf numFmtId="0" fontId="5" fillId="6" borderId="4" xfId="0" applyFont="1" applyFill="1" applyBorder="1"/>
    <xf numFmtId="0" fontId="3" fillId="6" borderId="4" xfId="0" applyFont="1" applyFill="1" applyBorder="1"/>
    <xf numFmtId="0" fontId="3" fillId="6" borderId="0" xfId="0" applyFont="1" applyFill="1" applyBorder="1" applyAlignment="1">
      <alignment horizontal="center"/>
    </xf>
    <xf numFmtId="165" fontId="3" fillId="4" borderId="0" xfId="1" applyNumberFormat="1" applyFont="1" applyFill="1" applyBorder="1" applyAlignment="1">
      <alignment horizontal="center"/>
    </xf>
    <xf numFmtId="165" fontId="3" fillId="4" borderId="5" xfId="1" applyNumberFormat="1" applyFont="1" applyFill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165" fontId="3" fillId="5" borderId="0" xfId="1" applyNumberFormat="1" applyFont="1" applyFill="1" applyBorder="1" applyAlignment="1">
      <alignment horizontal="center"/>
    </xf>
    <xf numFmtId="165" fontId="3" fillId="5" borderId="5" xfId="1" applyNumberFormat="1" applyFont="1" applyFill="1" applyBorder="1" applyAlignment="1">
      <alignment horizontal="center"/>
    </xf>
    <xf numFmtId="165" fontId="5" fillId="6" borderId="0" xfId="1" applyNumberFormat="1" applyFont="1" applyFill="1" applyBorder="1" applyAlignment="1">
      <alignment horizontal="center"/>
    </xf>
    <xf numFmtId="165" fontId="5" fillId="6" borderId="5" xfId="1" applyNumberFormat="1" applyFont="1" applyFill="1" applyBorder="1" applyAlignment="1">
      <alignment horizontal="center"/>
    </xf>
    <xf numFmtId="0" fontId="3" fillId="5" borderId="9" xfId="0" applyFont="1" applyFill="1" applyBorder="1"/>
    <xf numFmtId="165" fontId="3" fillId="5" borderId="10" xfId="0" applyNumberFormat="1" applyFont="1" applyFill="1" applyBorder="1" applyAlignment="1">
      <alignment horizontal="center"/>
    </xf>
    <xf numFmtId="0" fontId="3" fillId="5" borderId="10" xfId="0" applyFont="1" applyFill="1" applyBorder="1"/>
    <xf numFmtId="165" fontId="3" fillId="5" borderId="11" xfId="0" applyNumberFormat="1" applyFont="1" applyFill="1" applyBorder="1"/>
    <xf numFmtId="0" fontId="3" fillId="4" borderId="1" xfId="0" applyFont="1" applyFill="1" applyBorder="1"/>
    <xf numFmtId="0" fontId="3" fillId="4" borderId="0" xfId="0" applyFont="1" applyFill="1"/>
    <xf numFmtId="0" fontId="3" fillId="4" borderId="2" xfId="0" applyFont="1" applyFill="1" applyBorder="1"/>
    <xf numFmtId="0" fontId="3" fillId="4" borderId="3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67E6-29C8-4D29-84C8-910E4A25C653}">
  <dimension ref="B2:M39"/>
  <sheetViews>
    <sheetView showGridLines="0" tabSelected="1" topLeftCell="A11" workbookViewId="0">
      <selection activeCell="H20" sqref="H20"/>
    </sheetView>
  </sheetViews>
  <sheetFormatPr defaultRowHeight="15" x14ac:dyDescent="0.25"/>
  <cols>
    <col min="1" max="1" width="4.7109375" customWidth="1"/>
    <col min="2" max="2" width="45.28515625" customWidth="1"/>
    <col min="3" max="3" width="12.7109375" bestFit="1" customWidth="1"/>
    <col min="4" max="4" width="11.5703125" customWidth="1"/>
    <col min="5" max="5" width="11" customWidth="1"/>
    <col min="6" max="6" width="10.85546875" customWidth="1"/>
    <col min="7" max="7" width="11.42578125" customWidth="1"/>
    <col min="8" max="8" width="14.140625" customWidth="1"/>
  </cols>
  <sheetData>
    <row r="2" spans="2:13" ht="18" x14ac:dyDescent="0.25">
      <c r="B2" s="1" t="s">
        <v>66</v>
      </c>
      <c r="C2" s="15"/>
      <c r="D2" s="16"/>
      <c r="E2" s="16"/>
      <c r="F2" s="16"/>
      <c r="G2" s="16"/>
      <c r="H2" s="17"/>
    </row>
    <row r="3" spans="2:13" x14ac:dyDescent="0.25">
      <c r="B3" s="2"/>
      <c r="C3" s="2"/>
      <c r="D3" s="2"/>
      <c r="E3" s="2"/>
      <c r="F3" s="2"/>
      <c r="G3" s="2"/>
      <c r="H3" s="2"/>
    </row>
    <row r="4" spans="2:13" x14ac:dyDescent="0.25">
      <c r="B4" s="3" t="s">
        <v>49</v>
      </c>
      <c r="C4" s="3"/>
      <c r="D4" s="3"/>
      <c r="E4" s="3"/>
      <c r="F4" s="3"/>
      <c r="G4" s="3"/>
      <c r="H4" s="3"/>
    </row>
    <row r="5" spans="2:13" x14ac:dyDescent="0.25">
      <c r="B5" s="34" t="s">
        <v>36</v>
      </c>
      <c r="C5" s="35">
        <v>1</v>
      </c>
      <c r="D5" s="35">
        <v>2</v>
      </c>
      <c r="E5" s="35">
        <v>3</v>
      </c>
      <c r="F5" s="35">
        <v>4</v>
      </c>
      <c r="G5" s="35" t="s">
        <v>4</v>
      </c>
      <c r="H5" s="36" t="s">
        <v>18</v>
      </c>
      <c r="I5" s="2"/>
      <c r="J5" s="2"/>
      <c r="K5" s="2"/>
      <c r="L5" s="2"/>
      <c r="M5" s="2"/>
    </row>
    <row r="6" spans="2:13" x14ac:dyDescent="0.25">
      <c r="B6" s="7" t="s">
        <v>37</v>
      </c>
      <c r="C6" s="37" t="s">
        <v>13</v>
      </c>
      <c r="D6" s="37" t="s">
        <v>14</v>
      </c>
      <c r="E6" s="37" t="s">
        <v>15</v>
      </c>
      <c r="F6" s="37" t="s">
        <v>16</v>
      </c>
      <c r="G6" s="37"/>
      <c r="H6" s="13"/>
      <c r="I6" s="2"/>
      <c r="J6" s="2"/>
      <c r="K6" s="2"/>
      <c r="L6" s="2"/>
      <c r="M6" s="2"/>
    </row>
    <row r="7" spans="2:13" x14ac:dyDescent="0.25">
      <c r="B7" s="27" t="s">
        <v>42</v>
      </c>
      <c r="C7" s="45">
        <v>35000</v>
      </c>
      <c r="D7" s="45">
        <v>30000</v>
      </c>
      <c r="E7" s="45">
        <v>36000</v>
      </c>
      <c r="F7" s="45">
        <v>37000</v>
      </c>
      <c r="G7" s="45">
        <f>SUM(C7:F7)</f>
        <v>138000</v>
      </c>
      <c r="H7" s="46">
        <f>G7/4</f>
        <v>34500</v>
      </c>
      <c r="I7" s="2"/>
      <c r="J7" s="2"/>
      <c r="K7" s="2"/>
      <c r="L7" s="2"/>
      <c r="M7" s="2"/>
    </row>
    <row r="8" spans="2:13" x14ac:dyDescent="0.25">
      <c r="B8" s="7" t="s">
        <v>38</v>
      </c>
      <c r="C8" s="22"/>
      <c r="D8" s="22"/>
      <c r="E8" s="22"/>
      <c r="F8" s="22"/>
      <c r="G8" s="22"/>
      <c r="H8" s="47"/>
      <c r="I8" s="2"/>
      <c r="J8" s="2"/>
      <c r="K8" s="2"/>
      <c r="L8" s="2"/>
      <c r="M8" s="2"/>
    </row>
    <row r="9" spans="2:13" x14ac:dyDescent="0.25">
      <c r="B9" s="27" t="s">
        <v>39</v>
      </c>
      <c r="C9" s="45">
        <v>29000</v>
      </c>
      <c r="D9" s="45">
        <v>31000</v>
      </c>
      <c r="E9" s="45">
        <v>34600</v>
      </c>
      <c r="F9" s="45">
        <v>37000</v>
      </c>
      <c r="G9" s="45">
        <f>SUM(C9:F9)</f>
        <v>131600</v>
      </c>
      <c r="H9" s="46">
        <f>G9/4</f>
        <v>32900</v>
      </c>
      <c r="I9" s="2"/>
      <c r="J9" s="2"/>
      <c r="K9" s="2"/>
      <c r="L9" s="2"/>
      <c r="M9" s="2"/>
    </row>
    <row r="10" spans="2:13" x14ac:dyDescent="0.25">
      <c r="B10" s="27" t="s">
        <v>40</v>
      </c>
      <c r="C10" s="45"/>
      <c r="D10" s="45"/>
      <c r="E10" s="45"/>
      <c r="F10" s="45"/>
      <c r="G10" s="45"/>
      <c r="H10" s="46"/>
      <c r="I10" s="2"/>
      <c r="J10" s="2"/>
      <c r="K10" s="2"/>
      <c r="L10" s="2"/>
      <c r="M10" s="2"/>
    </row>
    <row r="11" spans="2:13" x14ac:dyDescent="0.25">
      <c r="B11" s="27" t="s">
        <v>41</v>
      </c>
      <c r="C11" s="45"/>
      <c r="D11" s="45"/>
      <c r="E11" s="45"/>
      <c r="F11" s="45"/>
      <c r="G11" s="45"/>
      <c r="H11" s="46"/>
      <c r="I11" s="2"/>
      <c r="J11" s="2"/>
      <c r="K11" s="2"/>
      <c r="L11" s="2"/>
      <c r="M11" s="2"/>
    </row>
    <row r="12" spans="2:13" x14ac:dyDescent="0.25">
      <c r="B12" s="27" t="s">
        <v>2</v>
      </c>
      <c r="C12" s="45">
        <v>50</v>
      </c>
      <c r="D12" s="45">
        <v>100</v>
      </c>
      <c r="E12" s="45"/>
      <c r="F12" s="45"/>
      <c r="G12" s="45"/>
      <c r="H12" s="46"/>
      <c r="I12" s="2"/>
      <c r="J12" s="2"/>
      <c r="K12" s="2"/>
      <c r="L12" s="2"/>
      <c r="M12" s="2"/>
    </row>
    <row r="13" spans="2:13" x14ac:dyDescent="0.25">
      <c r="B13" s="27" t="s">
        <v>3</v>
      </c>
      <c r="C13" s="45"/>
      <c r="D13" s="45"/>
      <c r="E13" s="45"/>
      <c r="F13" s="45"/>
      <c r="G13" s="45"/>
      <c r="H13" s="46"/>
      <c r="I13" s="2"/>
      <c r="J13" s="2"/>
      <c r="K13" s="2"/>
      <c r="L13" s="2"/>
      <c r="M13" s="2"/>
    </row>
    <row r="14" spans="2:13" x14ac:dyDescent="0.25">
      <c r="B14" s="28" t="s">
        <v>39</v>
      </c>
      <c r="C14" s="48">
        <f>SUM(C9:C13)</f>
        <v>29050</v>
      </c>
      <c r="D14" s="48">
        <f t="shared" ref="D14:F14" si="0">SUM(D9:D13)</f>
        <v>31100</v>
      </c>
      <c r="E14" s="48">
        <f t="shared" si="0"/>
        <v>34600</v>
      </c>
      <c r="F14" s="48">
        <f t="shared" si="0"/>
        <v>37000</v>
      </c>
      <c r="G14" s="48">
        <f>SUM(C14:F14)</f>
        <v>131750</v>
      </c>
      <c r="H14" s="49">
        <f>G14/4</f>
        <v>32937.5</v>
      </c>
      <c r="I14" s="2"/>
      <c r="J14" s="2"/>
      <c r="K14" s="2"/>
      <c r="L14" s="2"/>
      <c r="M14" s="2"/>
    </row>
    <row r="15" spans="2:13" x14ac:dyDescent="0.25">
      <c r="B15" s="42" t="s">
        <v>43</v>
      </c>
      <c r="C15" s="50">
        <f>C7-C14</f>
        <v>5950</v>
      </c>
      <c r="D15" s="50">
        <f t="shared" ref="D15:F15" si="1">D7-D14</f>
        <v>-1100</v>
      </c>
      <c r="E15" s="50">
        <f t="shared" si="1"/>
        <v>1400</v>
      </c>
      <c r="F15" s="50">
        <f t="shared" si="1"/>
        <v>0</v>
      </c>
      <c r="G15" s="50">
        <f>SUM(C15:F15)</f>
        <v>6250</v>
      </c>
      <c r="H15" s="51">
        <f>G15/4</f>
        <v>1562.5</v>
      </c>
      <c r="I15" s="2"/>
      <c r="J15" s="2"/>
      <c r="K15" s="2"/>
      <c r="L15" s="2"/>
      <c r="M15" s="2"/>
    </row>
    <row r="16" spans="2:13" x14ac:dyDescent="0.25">
      <c r="B16" s="28" t="s">
        <v>44</v>
      </c>
      <c r="C16" s="29">
        <f>C15/C7</f>
        <v>0.17</v>
      </c>
      <c r="D16" s="29">
        <f t="shared" ref="D16:H16" si="2">D15/D7</f>
        <v>-3.6666666666666667E-2</v>
      </c>
      <c r="E16" s="29">
        <f t="shared" si="2"/>
        <v>3.888888888888889E-2</v>
      </c>
      <c r="F16" s="29">
        <f t="shared" si="2"/>
        <v>0</v>
      </c>
      <c r="G16" s="29">
        <f t="shared" si="2"/>
        <v>4.5289855072463768E-2</v>
      </c>
      <c r="H16" s="30">
        <f t="shared" si="2"/>
        <v>4.5289855072463768E-2</v>
      </c>
      <c r="I16" s="2"/>
      <c r="J16" s="2"/>
      <c r="K16" s="2"/>
      <c r="L16" s="2"/>
      <c r="M16" s="2"/>
    </row>
    <row r="17" spans="2:13" x14ac:dyDescent="0.25">
      <c r="B17" s="43" t="s">
        <v>45</v>
      </c>
      <c r="C17" s="44" t="str">
        <f>IF(C16&gt;10%,"Yes","No")</f>
        <v>Yes</v>
      </c>
      <c r="D17" s="44" t="str">
        <f>IF(D16&gt;10%,"Yes","No")</f>
        <v>No</v>
      </c>
      <c r="E17" s="44" t="str">
        <f>IF(E16&gt;10%,"Yes","No")</f>
        <v>No</v>
      </c>
      <c r="F17" s="44" t="str">
        <f>IF(F16&gt;10%,"Yes","No")</f>
        <v>No</v>
      </c>
      <c r="G17" s="44" t="str">
        <f>IF(G16&gt;10%,"Yes","No")</f>
        <v>No</v>
      </c>
      <c r="H17" s="44" t="str">
        <f>IF(H16&gt;10%,"Yes","No")</f>
        <v>No</v>
      </c>
      <c r="I17" s="2"/>
      <c r="J17" s="2"/>
      <c r="K17" s="2"/>
      <c r="L17" s="2"/>
      <c r="M17" s="2"/>
    </row>
    <row r="18" spans="2:13" x14ac:dyDescent="0.25">
      <c r="B18" s="28" t="s">
        <v>46</v>
      </c>
      <c r="C18" s="32">
        <f>C7*10%</f>
        <v>3500</v>
      </c>
      <c r="D18" s="32">
        <f>D7*10%</f>
        <v>3000</v>
      </c>
      <c r="E18" s="32">
        <f>E7*10%</f>
        <v>3600</v>
      </c>
      <c r="F18" s="32">
        <f>F7*10%</f>
        <v>3700</v>
      </c>
      <c r="G18" s="32">
        <f>G7*10%</f>
        <v>13800</v>
      </c>
      <c r="H18" s="38">
        <f>H7*10%</f>
        <v>3450</v>
      </c>
      <c r="I18" s="2"/>
      <c r="J18" s="2"/>
      <c r="K18" s="2"/>
      <c r="L18" s="2"/>
      <c r="M18" s="2"/>
    </row>
    <row r="19" spans="2:13" x14ac:dyDescent="0.25">
      <c r="B19" s="39" t="s">
        <v>47</v>
      </c>
      <c r="C19" s="40">
        <f>C15-C18</f>
        <v>2450</v>
      </c>
      <c r="D19" s="40">
        <f t="shared" ref="D19:G19" si="3">D15-D18</f>
        <v>-4100</v>
      </c>
      <c r="E19" s="40">
        <f t="shared" si="3"/>
        <v>-2200</v>
      </c>
      <c r="F19" s="40">
        <f t="shared" si="3"/>
        <v>-3700</v>
      </c>
      <c r="G19" s="40">
        <f t="shared" si="3"/>
        <v>-7550</v>
      </c>
      <c r="H19" s="41"/>
      <c r="I19" s="2"/>
      <c r="J19" s="2"/>
      <c r="K19" s="2"/>
      <c r="L19" s="2"/>
      <c r="M19" s="2"/>
    </row>
    <row r="20" spans="2:13" x14ac:dyDescent="0.25">
      <c r="B20" s="60" t="s">
        <v>48</v>
      </c>
      <c r="C20" s="33"/>
      <c r="D20" s="33"/>
      <c r="E20" s="33"/>
      <c r="F20" s="33"/>
      <c r="G20" s="33"/>
      <c r="H20" s="33"/>
      <c r="I20" s="2"/>
      <c r="J20" s="2"/>
      <c r="K20" s="2"/>
      <c r="L20" s="2"/>
      <c r="M20" s="2"/>
    </row>
    <row r="21" spans="2:13" x14ac:dyDescent="0.25">
      <c r="B21" s="2"/>
      <c r="C21" s="2"/>
      <c r="D21" s="2"/>
      <c r="E21" s="2"/>
      <c r="F21" s="2"/>
      <c r="G21" s="2"/>
      <c r="H21" s="2"/>
    </row>
    <row r="22" spans="2:13" x14ac:dyDescent="0.25">
      <c r="B22" s="3" t="s">
        <v>50</v>
      </c>
      <c r="C22" s="3"/>
      <c r="D22" s="3"/>
      <c r="E22" s="3"/>
      <c r="F22" s="3"/>
      <c r="G22" s="3"/>
      <c r="H22" s="3"/>
    </row>
    <row r="23" spans="2:13" x14ac:dyDescent="0.25">
      <c r="B23" s="31" t="s">
        <v>51</v>
      </c>
      <c r="C23" s="20"/>
      <c r="D23" s="20"/>
      <c r="E23" s="20"/>
      <c r="F23" s="20"/>
      <c r="G23" s="20"/>
      <c r="H23" s="21"/>
    </row>
    <row r="24" spans="2:13" x14ac:dyDescent="0.25">
      <c r="B24" s="7" t="s">
        <v>52</v>
      </c>
      <c r="C24" s="22">
        <f>H14</f>
        <v>32937.5</v>
      </c>
      <c r="D24" s="22">
        <f>H14</f>
        <v>32937.5</v>
      </c>
      <c r="E24" s="22">
        <f>H14</f>
        <v>32937.5</v>
      </c>
      <c r="F24" s="22">
        <f>H14</f>
        <v>32937.5</v>
      </c>
      <c r="G24" s="23"/>
      <c r="H24" s="24">
        <f>SUM(C24:G24)</f>
        <v>131750</v>
      </c>
    </row>
    <row r="25" spans="2:13" x14ac:dyDescent="0.25">
      <c r="B25" s="7" t="s">
        <v>53</v>
      </c>
      <c r="C25" s="22">
        <v>0</v>
      </c>
      <c r="D25" s="22">
        <f>H14</f>
        <v>32937.5</v>
      </c>
      <c r="E25" s="22"/>
      <c r="F25" s="22">
        <f>H14</f>
        <v>32937.5</v>
      </c>
      <c r="G25" s="23"/>
      <c r="H25" s="24"/>
    </row>
    <row r="26" spans="2:13" x14ac:dyDescent="0.25">
      <c r="B26" s="7" t="s">
        <v>54</v>
      </c>
      <c r="C26" s="22">
        <f>C24*50%</f>
        <v>16468.75</v>
      </c>
      <c r="D26" s="22">
        <v>0</v>
      </c>
      <c r="E26" s="22">
        <f>E24*50%</f>
        <v>16468.75</v>
      </c>
      <c r="F26" s="22">
        <v>0</v>
      </c>
      <c r="G26" s="23"/>
      <c r="H26" s="24"/>
    </row>
    <row r="27" spans="2:13" x14ac:dyDescent="0.25">
      <c r="B27" s="7" t="s">
        <v>55</v>
      </c>
      <c r="C27" s="22">
        <f>C26*1.25/52*4</f>
        <v>1583.5336538461538</v>
      </c>
      <c r="D27" s="22">
        <f>D26*1.25/52*4</f>
        <v>0</v>
      </c>
      <c r="E27" s="22">
        <f>E26*1.25/52*4</f>
        <v>1583.5336538461538</v>
      </c>
      <c r="F27" s="22">
        <f>F26*1.25/52*4</f>
        <v>0</v>
      </c>
      <c r="G27" s="23"/>
      <c r="H27" s="24">
        <f>SUM(C27:G27)</f>
        <v>3167.0673076923076</v>
      </c>
    </row>
    <row r="28" spans="2:13" x14ac:dyDescent="0.25">
      <c r="B28" s="9" t="s">
        <v>56</v>
      </c>
      <c r="C28" s="25">
        <f>C24-C25-C26-C27</f>
        <v>14885.216346153846</v>
      </c>
      <c r="D28" s="25">
        <f>D24-D25-D26-D27</f>
        <v>0</v>
      </c>
      <c r="E28" s="25">
        <f>E24-E25-E26-E27</f>
        <v>14885.216346153846</v>
      </c>
      <c r="F28" s="25">
        <f>F24-F25-F26-F27</f>
        <v>0</v>
      </c>
      <c r="G28" s="10"/>
      <c r="H28" s="26">
        <f>SUM(C28:G28)</f>
        <v>29770.432692307691</v>
      </c>
    </row>
    <row r="29" spans="2:13" x14ac:dyDescent="0.25">
      <c r="B29" s="52" t="s">
        <v>57</v>
      </c>
      <c r="C29" s="53"/>
      <c r="D29" s="53"/>
      <c r="E29" s="53"/>
      <c r="F29" s="53"/>
      <c r="G29" s="54"/>
      <c r="H29" s="55">
        <f>H28-H27</f>
        <v>26603.365384615383</v>
      </c>
    </row>
    <row r="30" spans="2:13" x14ac:dyDescent="0.25">
      <c r="B30" s="2" t="s">
        <v>58</v>
      </c>
      <c r="C30" s="12"/>
      <c r="D30" s="18"/>
      <c r="E30" s="18"/>
      <c r="F30" s="2"/>
      <c r="G30" s="2"/>
      <c r="H30" s="19"/>
    </row>
    <row r="31" spans="2:13" x14ac:dyDescent="0.25">
      <c r="B31" s="2"/>
      <c r="C31" s="12"/>
      <c r="D31" s="2"/>
      <c r="E31" s="19"/>
      <c r="F31" s="2"/>
      <c r="G31" s="2"/>
      <c r="H31" s="19"/>
    </row>
    <row r="32" spans="2:13" ht="13.5" customHeight="1" x14ac:dyDescent="0.25">
      <c r="B32" s="3" t="s">
        <v>59</v>
      </c>
      <c r="C32" s="3"/>
      <c r="D32" s="3"/>
      <c r="E32" s="3"/>
      <c r="F32" s="3"/>
      <c r="G32" s="3"/>
      <c r="H32" s="3"/>
    </row>
    <row r="33" spans="2:8" x14ac:dyDescent="0.25">
      <c r="B33" s="56" t="s">
        <v>60</v>
      </c>
      <c r="C33" s="57" t="s">
        <v>21</v>
      </c>
      <c r="D33" s="58"/>
      <c r="E33" s="58"/>
      <c r="F33" s="58"/>
      <c r="G33" s="58"/>
      <c r="H33" s="59"/>
    </row>
    <row r="34" spans="2:8" x14ac:dyDescent="0.25">
      <c r="B34" s="7" t="s">
        <v>61</v>
      </c>
      <c r="D34" s="2"/>
      <c r="E34" s="2"/>
      <c r="F34" s="2"/>
      <c r="G34" s="2"/>
      <c r="H34" s="8"/>
    </row>
    <row r="35" spans="2:8" x14ac:dyDescent="0.25">
      <c r="B35" s="9"/>
      <c r="C35" s="10"/>
      <c r="D35" s="10"/>
      <c r="E35" s="10"/>
      <c r="F35" s="10"/>
      <c r="G35" s="10"/>
      <c r="H35" s="11"/>
    </row>
    <row r="36" spans="2:8" x14ac:dyDescent="0.25">
      <c r="B36" s="14" t="s">
        <v>62</v>
      </c>
      <c r="C36" s="4">
        <f>H14*2</f>
        <v>65875</v>
      </c>
      <c r="D36" s="5"/>
      <c r="E36" s="5"/>
      <c r="F36" s="5"/>
      <c r="G36" s="5"/>
      <c r="H36" s="6"/>
    </row>
    <row r="37" spans="2:8" x14ac:dyDescent="0.25">
      <c r="B37" s="7" t="s">
        <v>63</v>
      </c>
      <c r="C37" s="2"/>
      <c r="D37" s="2"/>
      <c r="E37" s="2"/>
      <c r="F37" s="2"/>
      <c r="G37" s="2"/>
      <c r="H37" s="8"/>
    </row>
    <row r="38" spans="2:8" x14ac:dyDescent="0.25">
      <c r="B38" s="7" t="s">
        <v>64</v>
      </c>
      <c r="C38" s="2"/>
      <c r="D38" s="2"/>
      <c r="E38" s="2"/>
      <c r="F38" s="2"/>
      <c r="G38" s="2"/>
      <c r="H38" s="8"/>
    </row>
    <row r="39" spans="2:8" x14ac:dyDescent="0.25">
      <c r="B39" s="9" t="s">
        <v>65</v>
      </c>
      <c r="C39" s="10"/>
      <c r="D39" s="10"/>
      <c r="E39" s="10"/>
      <c r="F39" s="10"/>
      <c r="G39" s="10"/>
      <c r="H39" s="11"/>
    </row>
  </sheetData>
  <dataValidations count="1">
    <dataValidation type="list" allowBlank="1" showInputMessage="1" showErrorMessage="1" sqref="C33" xr:uid="{76558AFB-A3F5-4F4F-A579-38390D494B4C}">
      <formula1>"Si, 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8AC1-40F1-4F1C-9F35-5BFB9A69FA2B}">
  <dimension ref="B2:M40"/>
  <sheetViews>
    <sheetView showGridLines="0" topLeftCell="A11" workbookViewId="0">
      <selection activeCell="F30" sqref="F30"/>
    </sheetView>
  </sheetViews>
  <sheetFormatPr defaultRowHeight="15" x14ac:dyDescent="0.25"/>
  <cols>
    <col min="1" max="1" width="4.7109375" customWidth="1"/>
    <col min="2" max="2" width="41" customWidth="1"/>
    <col min="3" max="3" width="12.7109375" bestFit="1" customWidth="1"/>
    <col min="4" max="4" width="11.5703125" customWidth="1"/>
    <col min="5" max="5" width="11" customWidth="1"/>
    <col min="6" max="6" width="10.85546875" customWidth="1"/>
    <col min="7" max="7" width="11.42578125" customWidth="1"/>
    <col min="8" max="8" width="14.140625" customWidth="1"/>
  </cols>
  <sheetData>
    <row r="2" spans="2:13" ht="18" x14ac:dyDescent="0.25">
      <c r="B2" s="1" t="s">
        <v>0</v>
      </c>
      <c r="C2" s="15"/>
      <c r="D2" s="16"/>
      <c r="E2" s="16"/>
      <c r="F2" s="16"/>
      <c r="G2" s="16"/>
      <c r="H2" s="17"/>
    </row>
    <row r="3" spans="2:13" ht="18" x14ac:dyDescent="0.25">
      <c r="B3" s="1"/>
      <c r="C3" s="23"/>
      <c r="D3" s="23"/>
      <c r="E3" s="23"/>
      <c r="F3" s="23"/>
      <c r="G3" s="23"/>
      <c r="H3" s="23"/>
    </row>
    <row r="4" spans="2:13" x14ac:dyDescent="0.25">
      <c r="B4" s="62" t="s">
        <v>73</v>
      </c>
      <c r="C4" s="2"/>
      <c r="D4" s="2"/>
      <c r="E4" s="2"/>
      <c r="F4" s="2"/>
      <c r="G4" s="2"/>
      <c r="H4" s="2"/>
    </row>
    <row r="5" spans="2:13" x14ac:dyDescent="0.25">
      <c r="B5" s="3" t="s">
        <v>7</v>
      </c>
      <c r="C5" s="3"/>
      <c r="D5" s="3"/>
      <c r="E5" s="3"/>
      <c r="F5" s="3"/>
      <c r="G5" s="3"/>
      <c r="H5" s="3"/>
    </row>
    <row r="6" spans="2:13" x14ac:dyDescent="0.25">
      <c r="B6" s="34" t="s">
        <v>19</v>
      </c>
      <c r="C6" s="35">
        <v>1</v>
      </c>
      <c r="D6" s="35">
        <v>2</v>
      </c>
      <c r="E6" s="35">
        <v>3</v>
      </c>
      <c r="F6" s="35">
        <v>4</v>
      </c>
      <c r="G6" s="35" t="s">
        <v>4</v>
      </c>
      <c r="H6" s="36" t="s">
        <v>18</v>
      </c>
      <c r="I6" s="2"/>
      <c r="J6" s="2"/>
      <c r="K6" s="2"/>
      <c r="L6" s="2"/>
      <c r="M6" s="2"/>
    </row>
    <row r="7" spans="2:13" x14ac:dyDescent="0.25">
      <c r="B7" s="7" t="s">
        <v>5</v>
      </c>
      <c r="C7" s="37" t="s">
        <v>13</v>
      </c>
      <c r="D7" s="37" t="s">
        <v>14</v>
      </c>
      <c r="E7" s="37" t="s">
        <v>15</v>
      </c>
      <c r="F7" s="37" t="s">
        <v>16</v>
      </c>
      <c r="G7" s="37"/>
      <c r="H7" s="13"/>
      <c r="I7" s="2"/>
      <c r="J7" s="2"/>
      <c r="K7" s="2"/>
      <c r="L7" s="2"/>
      <c r="M7" s="2"/>
    </row>
    <row r="8" spans="2:13" x14ac:dyDescent="0.25">
      <c r="B8" s="27" t="s">
        <v>72</v>
      </c>
      <c r="C8" s="45">
        <v>35000</v>
      </c>
      <c r="D8" s="45">
        <v>30000</v>
      </c>
      <c r="E8" s="45">
        <v>36000</v>
      </c>
      <c r="F8" s="45">
        <v>37000</v>
      </c>
      <c r="G8" s="45">
        <f>SUM(C8:F8)</f>
        <v>138000</v>
      </c>
      <c r="H8" s="46">
        <f>G8/4</f>
        <v>34500</v>
      </c>
      <c r="I8" s="2"/>
      <c r="J8" s="2"/>
      <c r="K8" s="2"/>
      <c r="L8" s="2"/>
      <c r="M8" s="2"/>
    </row>
    <row r="9" spans="2:13" x14ac:dyDescent="0.25">
      <c r="B9" s="7" t="s">
        <v>71</v>
      </c>
      <c r="C9" s="22"/>
      <c r="D9" s="22"/>
      <c r="E9" s="22"/>
      <c r="F9" s="22"/>
      <c r="G9" s="22"/>
      <c r="H9" s="47"/>
      <c r="I9" s="2"/>
      <c r="J9" s="2"/>
      <c r="K9" s="2"/>
      <c r="L9" s="2"/>
      <c r="M9" s="2"/>
    </row>
    <row r="10" spans="2:13" x14ac:dyDescent="0.25">
      <c r="B10" s="27" t="s">
        <v>1</v>
      </c>
      <c r="C10" s="45">
        <v>29000</v>
      </c>
      <c r="D10" s="45">
        <v>31000</v>
      </c>
      <c r="E10" s="45">
        <v>34600</v>
      </c>
      <c r="F10" s="45">
        <v>37000</v>
      </c>
      <c r="G10" s="45">
        <f>SUM(C10:F10)</f>
        <v>131600</v>
      </c>
      <c r="H10" s="46">
        <f>G10/4</f>
        <v>32900</v>
      </c>
      <c r="I10" s="2"/>
      <c r="J10" s="2"/>
      <c r="K10" s="2"/>
      <c r="L10" s="2"/>
      <c r="M10" s="2"/>
    </row>
    <row r="11" spans="2:13" x14ac:dyDescent="0.25">
      <c r="B11" s="27" t="s">
        <v>69</v>
      </c>
      <c r="C11" s="45"/>
      <c r="D11" s="45"/>
      <c r="E11" s="45"/>
      <c r="F11" s="45"/>
      <c r="G11" s="45"/>
      <c r="H11" s="46"/>
      <c r="I11" s="2"/>
      <c r="J11" s="2"/>
      <c r="K11" s="2"/>
      <c r="L11" s="2"/>
      <c r="M11" s="2"/>
    </row>
    <row r="12" spans="2:13" x14ac:dyDescent="0.25">
      <c r="B12" s="27" t="s">
        <v>68</v>
      </c>
      <c r="C12" s="45"/>
      <c r="D12" s="45"/>
      <c r="E12" s="45"/>
      <c r="F12" s="45"/>
      <c r="G12" s="45"/>
      <c r="H12" s="46"/>
      <c r="I12" s="2"/>
      <c r="J12" s="2"/>
      <c r="K12" s="2"/>
      <c r="L12" s="2"/>
      <c r="M12" s="2"/>
    </row>
    <row r="13" spans="2:13" x14ac:dyDescent="0.25">
      <c r="B13" s="27" t="s">
        <v>2</v>
      </c>
      <c r="C13" s="45">
        <v>50</v>
      </c>
      <c r="D13" s="45">
        <v>100</v>
      </c>
      <c r="E13" s="45"/>
      <c r="F13" s="45"/>
      <c r="G13" s="45"/>
      <c r="H13" s="46"/>
      <c r="I13" s="2"/>
      <c r="J13" s="2"/>
      <c r="K13" s="2"/>
      <c r="L13" s="2"/>
      <c r="M13" s="2"/>
    </row>
    <row r="14" spans="2:13" x14ac:dyDescent="0.25">
      <c r="B14" s="27" t="s">
        <v>70</v>
      </c>
      <c r="C14" s="45"/>
      <c r="D14" s="45"/>
      <c r="E14" s="45"/>
      <c r="F14" s="45"/>
      <c r="G14" s="45"/>
      <c r="H14" s="46"/>
      <c r="I14" s="2"/>
      <c r="J14" s="2"/>
      <c r="K14" s="2"/>
      <c r="L14" s="2"/>
      <c r="M14" s="2"/>
    </row>
    <row r="15" spans="2:13" x14ac:dyDescent="0.25">
      <c r="B15" s="28" t="s">
        <v>17</v>
      </c>
      <c r="C15" s="48">
        <f>SUM(C10:C14)</f>
        <v>29050</v>
      </c>
      <c r="D15" s="48">
        <f t="shared" ref="D15:F15" si="0">SUM(D10:D14)</f>
        <v>31100</v>
      </c>
      <c r="E15" s="48">
        <f t="shared" si="0"/>
        <v>34600</v>
      </c>
      <c r="F15" s="48">
        <f t="shared" si="0"/>
        <v>37000</v>
      </c>
      <c r="G15" s="48">
        <f>SUM(C15:F15)</f>
        <v>131750</v>
      </c>
      <c r="H15" s="49">
        <f>G15/4</f>
        <v>32937.5</v>
      </c>
      <c r="I15" s="2"/>
      <c r="J15" s="2"/>
      <c r="K15" s="2"/>
      <c r="L15" s="2"/>
      <c r="M15" s="2"/>
    </row>
    <row r="16" spans="2:13" x14ac:dyDescent="0.25">
      <c r="B16" s="42" t="s">
        <v>20</v>
      </c>
      <c r="C16" s="50">
        <f>C8-C15</f>
        <v>5950</v>
      </c>
      <c r="D16" s="50">
        <f t="shared" ref="D16:F16" si="1">D8-D15</f>
        <v>-1100</v>
      </c>
      <c r="E16" s="50">
        <f t="shared" si="1"/>
        <v>1400</v>
      </c>
      <c r="F16" s="50">
        <f t="shared" si="1"/>
        <v>0</v>
      </c>
      <c r="G16" s="50">
        <f>SUM(C16:F16)</f>
        <v>6250</v>
      </c>
      <c r="H16" s="51">
        <f>G16/4</f>
        <v>1562.5</v>
      </c>
      <c r="I16" s="2"/>
      <c r="J16" s="2"/>
      <c r="K16" s="2"/>
      <c r="L16" s="2"/>
      <c r="M16" s="2"/>
    </row>
    <row r="17" spans="2:13" x14ac:dyDescent="0.25">
      <c r="B17" s="28" t="s">
        <v>6</v>
      </c>
      <c r="C17" s="29">
        <f>C16/C8</f>
        <v>0.17</v>
      </c>
      <c r="D17" s="29">
        <f t="shared" ref="D17:H17" si="2">D16/D8</f>
        <v>-3.6666666666666667E-2</v>
      </c>
      <c r="E17" s="29">
        <f t="shared" si="2"/>
        <v>3.888888888888889E-2</v>
      </c>
      <c r="F17" s="29">
        <f t="shared" si="2"/>
        <v>0</v>
      </c>
      <c r="G17" s="29">
        <f t="shared" si="2"/>
        <v>4.5289855072463768E-2</v>
      </c>
      <c r="H17" s="30">
        <f t="shared" si="2"/>
        <v>4.5289855072463768E-2</v>
      </c>
      <c r="I17" s="2"/>
      <c r="J17" s="2"/>
      <c r="K17" s="2"/>
      <c r="L17" s="2"/>
      <c r="M17" s="2"/>
    </row>
    <row r="18" spans="2:13" x14ac:dyDescent="0.25">
      <c r="B18" s="43" t="s">
        <v>33</v>
      </c>
      <c r="C18" s="44" t="str">
        <f>IF(C17&gt;10%,"Si","No")</f>
        <v>Si</v>
      </c>
      <c r="D18" s="44" t="str">
        <f>IF(D17&gt;10%,"Si","No")</f>
        <v>No</v>
      </c>
      <c r="E18" s="44" t="str">
        <f>IF(E17&gt;10%,"Si","No")</f>
        <v>No</v>
      </c>
      <c r="F18" s="44" t="str">
        <f>IF(F17&gt;10%,"Si","No")</f>
        <v>No</v>
      </c>
      <c r="G18" s="44" t="str">
        <f>IF(G17&gt;10%,"Si","No")</f>
        <v>No</v>
      </c>
      <c r="H18" s="44" t="str">
        <f>IF(H17&gt;10%,"Si","No")</f>
        <v>No</v>
      </c>
      <c r="I18" s="2"/>
      <c r="J18" s="2"/>
      <c r="K18" s="2"/>
      <c r="L18" s="2"/>
      <c r="M18" s="2"/>
    </row>
    <row r="19" spans="2:13" x14ac:dyDescent="0.25">
      <c r="B19" s="28" t="s">
        <v>34</v>
      </c>
      <c r="C19" s="32">
        <f>C8*10%</f>
        <v>3500</v>
      </c>
      <c r="D19" s="32">
        <f>D8*10%</f>
        <v>3000</v>
      </c>
      <c r="E19" s="32">
        <f>E8*10%</f>
        <v>3600</v>
      </c>
      <c r="F19" s="32">
        <f>F8*10%</f>
        <v>3700</v>
      </c>
      <c r="G19" s="32">
        <f>G8*10%</f>
        <v>13800</v>
      </c>
      <c r="H19" s="38">
        <f>H8*10%</f>
        <v>3450</v>
      </c>
      <c r="I19" s="2"/>
      <c r="J19" s="2"/>
      <c r="K19" s="2"/>
      <c r="L19" s="2"/>
      <c r="M19" s="2"/>
    </row>
    <row r="20" spans="2:13" x14ac:dyDescent="0.25">
      <c r="B20" s="39" t="s">
        <v>35</v>
      </c>
      <c r="C20" s="40">
        <f>C16-C19</f>
        <v>2450</v>
      </c>
      <c r="D20" s="40">
        <f t="shared" ref="D20:G20" si="3">D16-D19</f>
        <v>-4100</v>
      </c>
      <c r="E20" s="40">
        <f t="shared" si="3"/>
        <v>-2200</v>
      </c>
      <c r="F20" s="40">
        <f t="shared" si="3"/>
        <v>-3700</v>
      </c>
      <c r="G20" s="40">
        <f t="shared" si="3"/>
        <v>-7550</v>
      </c>
      <c r="H20" s="41"/>
      <c r="I20" s="2"/>
      <c r="J20" s="2"/>
      <c r="K20" s="2"/>
      <c r="L20" s="2"/>
      <c r="M20" s="2"/>
    </row>
    <row r="21" spans="2:13" x14ac:dyDescent="0.25">
      <c r="B21" s="61" t="s">
        <v>67</v>
      </c>
      <c r="C21" s="33"/>
      <c r="D21" s="33"/>
      <c r="E21" s="33"/>
      <c r="F21" s="33"/>
      <c r="G21" s="33"/>
      <c r="H21" s="33"/>
      <c r="I21" s="2"/>
      <c r="J21" s="2"/>
      <c r="K21" s="2"/>
      <c r="L21" s="2"/>
      <c r="M21" s="2"/>
    </row>
    <row r="22" spans="2:13" x14ac:dyDescent="0.25">
      <c r="B22" s="2"/>
      <c r="C22" s="2"/>
      <c r="D22" s="2"/>
      <c r="E22" s="2"/>
      <c r="F22" s="2"/>
      <c r="G22" s="2"/>
      <c r="H22" s="2"/>
    </row>
    <row r="23" spans="2:13" x14ac:dyDescent="0.25">
      <c r="B23" s="3" t="s">
        <v>23</v>
      </c>
      <c r="C23" s="3"/>
      <c r="D23" s="3"/>
      <c r="E23" s="3"/>
      <c r="F23" s="3"/>
      <c r="G23" s="3"/>
      <c r="H23" s="3"/>
    </row>
    <row r="24" spans="2:13" x14ac:dyDescent="0.25">
      <c r="B24" s="31" t="s">
        <v>31</v>
      </c>
      <c r="C24" s="20"/>
      <c r="D24" s="20"/>
      <c r="E24" s="20"/>
      <c r="F24" s="20"/>
      <c r="G24" s="20"/>
      <c r="H24" s="21"/>
    </row>
    <row r="25" spans="2:13" x14ac:dyDescent="0.25">
      <c r="B25" s="7" t="s">
        <v>25</v>
      </c>
      <c r="C25" s="22">
        <f>H15</f>
        <v>32937.5</v>
      </c>
      <c r="D25" s="22">
        <f>H15</f>
        <v>32937.5</v>
      </c>
      <c r="E25" s="22">
        <f>H15</f>
        <v>32937.5</v>
      </c>
      <c r="F25" s="22">
        <f>H15</f>
        <v>32937.5</v>
      </c>
      <c r="G25" s="23"/>
      <c r="H25" s="24">
        <f>SUM(C25:G25)</f>
        <v>131750</v>
      </c>
    </row>
    <row r="26" spans="2:13" x14ac:dyDescent="0.25">
      <c r="B26" s="7" t="s">
        <v>28</v>
      </c>
      <c r="C26" s="22">
        <v>0</v>
      </c>
      <c r="D26" s="22">
        <f>H15</f>
        <v>32937.5</v>
      </c>
      <c r="E26" s="22"/>
      <c r="F26" s="22">
        <f>H15</f>
        <v>32937.5</v>
      </c>
      <c r="G26" s="23"/>
      <c r="H26" s="24"/>
    </row>
    <row r="27" spans="2:13" x14ac:dyDescent="0.25">
      <c r="B27" s="7" t="s">
        <v>24</v>
      </c>
      <c r="C27" s="22">
        <f>C25*50%</f>
        <v>16468.75</v>
      </c>
      <c r="D27" s="22">
        <v>0</v>
      </c>
      <c r="E27" s="22">
        <f>E25*50%</f>
        <v>16468.75</v>
      </c>
      <c r="F27" s="22">
        <v>0</v>
      </c>
      <c r="G27" s="23"/>
      <c r="H27" s="24"/>
    </row>
    <row r="28" spans="2:13" x14ac:dyDescent="0.25">
      <c r="B28" s="7" t="s">
        <v>26</v>
      </c>
      <c r="C28" s="22">
        <f>C27*1.25/52*4</f>
        <v>1583.5336538461538</v>
      </c>
      <c r="D28" s="22">
        <f>D27*1.25/52*4</f>
        <v>0</v>
      </c>
      <c r="E28" s="22">
        <f>E27*1.25/52*4</f>
        <v>1583.5336538461538</v>
      </c>
      <c r="F28" s="22">
        <f>F27*1.25/52*4</f>
        <v>0</v>
      </c>
      <c r="G28" s="23"/>
      <c r="H28" s="24">
        <f>SUM(C28:G28)</f>
        <v>3167.0673076923076</v>
      </c>
    </row>
    <row r="29" spans="2:13" x14ac:dyDescent="0.25">
      <c r="B29" s="9" t="s">
        <v>27</v>
      </c>
      <c r="C29" s="25">
        <f>C25-C26-C27-C28</f>
        <v>14885.216346153846</v>
      </c>
      <c r="D29" s="25">
        <f>D25-D26-D27-D28</f>
        <v>0</v>
      </c>
      <c r="E29" s="25">
        <f>E25-E26-E27-E28</f>
        <v>14885.216346153846</v>
      </c>
      <c r="F29" s="25">
        <f>F25-F26-F27-F28</f>
        <v>0</v>
      </c>
      <c r="G29" s="10"/>
      <c r="H29" s="26">
        <f>SUM(C29:G29)</f>
        <v>29770.432692307691</v>
      </c>
    </row>
    <row r="30" spans="2:13" x14ac:dyDescent="0.25">
      <c r="B30" s="52" t="s">
        <v>30</v>
      </c>
      <c r="C30" s="53"/>
      <c r="D30" s="53"/>
      <c r="E30" s="53"/>
      <c r="F30" s="53"/>
      <c r="G30" s="54"/>
      <c r="H30" s="55">
        <f>H29-H28</f>
        <v>26603.365384615383</v>
      </c>
    </row>
    <row r="31" spans="2:13" x14ac:dyDescent="0.25">
      <c r="B31" s="62" t="s">
        <v>29</v>
      </c>
      <c r="C31" s="12"/>
      <c r="D31" s="18"/>
      <c r="E31" s="18"/>
      <c r="F31" s="2"/>
      <c r="G31" s="2"/>
      <c r="H31" s="19"/>
    </row>
    <row r="32" spans="2:13" x14ac:dyDescent="0.25">
      <c r="B32" s="2"/>
      <c r="C32" s="12"/>
      <c r="D32" s="2"/>
      <c r="E32" s="19"/>
      <c r="F32" s="2"/>
      <c r="G32" s="2"/>
      <c r="H32" s="19"/>
    </row>
    <row r="33" spans="2:8" ht="13.5" customHeight="1" x14ac:dyDescent="0.25">
      <c r="B33" s="3" t="s">
        <v>32</v>
      </c>
      <c r="C33" s="3"/>
      <c r="D33" s="3"/>
      <c r="E33" s="3"/>
      <c r="F33" s="3"/>
      <c r="G33" s="3"/>
      <c r="H33" s="3"/>
    </row>
    <row r="34" spans="2:8" x14ac:dyDescent="0.25">
      <c r="B34" s="56" t="s">
        <v>9</v>
      </c>
      <c r="C34" s="57" t="s">
        <v>21</v>
      </c>
      <c r="D34" s="58"/>
      <c r="E34" s="58"/>
      <c r="F34" s="58"/>
      <c r="G34" s="58"/>
      <c r="H34" s="59"/>
    </row>
    <row r="35" spans="2:8" x14ac:dyDescent="0.25">
      <c r="B35" s="7" t="s">
        <v>8</v>
      </c>
      <c r="D35" s="2"/>
      <c r="E35" s="2"/>
      <c r="F35" s="2"/>
      <c r="G35" s="2"/>
      <c r="H35" s="8"/>
    </row>
    <row r="36" spans="2:8" x14ac:dyDescent="0.25">
      <c r="B36" s="9"/>
      <c r="C36" s="10"/>
      <c r="D36" s="10"/>
      <c r="E36" s="10"/>
      <c r="F36" s="10"/>
      <c r="G36" s="10"/>
      <c r="H36" s="11"/>
    </row>
    <row r="37" spans="2:8" x14ac:dyDescent="0.25">
      <c r="B37" s="14" t="s">
        <v>10</v>
      </c>
      <c r="C37" s="4">
        <f>H15*2</f>
        <v>65875</v>
      </c>
      <c r="D37" s="5"/>
      <c r="E37" s="5"/>
      <c r="F37" s="5"/>
      <c r="G37" s="5"/>
      <c r="H37" s="6"/>
    </row>
    <row r="38" spans="2:8" x14ac:dyDescent="0.25">
      <c r="B38" s="7" t="s">
        <v>11</v>
      </c>
      <c r="C38" s="2"/>
      <c r="D38" s="2"/>
      <c r="E38" s="2"/>
      <c r="F38" s="2"/>
      <c r="G38" s="2"/>
      <c r="H38" s="8"/>
    </row>
    <row r="39" spans="2:8" x14ac:dyDescent="0.25">
      <c r="B39" s="7" t="s">
        <v>22</v>
      </c>
      <c r="C39" s="2"/>
      <c r="D39" s="2"/>
      <c r="E39" s="2"/>
      <c r="F39" s="2"/>
      <c r="G39" s="2"/>
      <c r="H39" s="8"/>
    </row>
    <row r="40" spans="2:8" x14ac:dyDescent="0.25">
      <c r="B40" s="9" t="s">
        <v>12</v>
      </c>
      <c r="C40" s="10"/>
      <c r="D40" s="10"/>
      <c r="E40" s="10"/>
      <c r="F40" s="10"/>
      <c r="G40" s="10"/>
      <c r="H40" s="11"/>
    </row>
  </sheetData>
  <dataValidations count="1">
    <dataValidation type="list" allowBlank="1" showInputMessage="1" showErrorMessage="1" sqref="C34" xr:uid="{098B03B6-9FC7-450D-A9F4-FB4F13E51214}">
      <formula1>"Si, No"</formula1>
    </dataValidation>
  </dataValidations>
  <pageMargins left="0.7" right="0.7" top="0.75" bottom="0.75" header="0.3" footer="0.3"/>
  <pageSetup orientation="portrait" r:id="rId1"/>
  <ignoredErrors>
    <ignoredError sqref="C19:H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</vt:lpstr>
      <vt:lpstr>Spanish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2023-02-15T16:01:30Z</dcterms:created>
  <dcterms:modified xsi:type="dcterms:W3CDTF">2023-02-15T23:44:59Z</dcterms:modified>
</cp:coreProperties>
</file>